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ridolinoNovo/Desktop/"/>
    </mc:Choice>
  </mc:AlternateContent>
  <xr:revisionPtr revIDLastSave="0" documentId="13_ncr:1_{92DA1665-850C-B640-B4CC-C6EEF5889333}" xr6:coauthVersionLast="47" xr6:coauthVersionMax="47" xr10:uidLastSave="{00000000-0000-0000-0000-000000000000}"/>
  <bookViews>
    <workbookView xWindow="12600" yWindow="1600" windowWidth="25800" windowHeight="18880" activeTab="1" xr2:uid="{B57EF01E-38AC-7F4D-B7C4-05B1E0A93C56}"/>
  </bookViews>
  <sheets>
    <sheet name="Kennzahlen Übersicht" sheetId="1" r:id="rId1"/>
    <sheet name="Dat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2" l="1"/>
  <c r="J33" i="2"/>
  <c r="I33" i="2"/>
  <c r="I37" i="2" s="1"/>
  <c r="H33" i="2"/>
  <c r="H37" i="2" s="1"/>
  <c r="F33" i="2"/>
  <c r="F34" i="2" s="1"/>
  <c r="F35" i="2" s="1"/>
  <c r="G33" i="2"/>
  <c r="G37" i="2" s="1"/>
  <c r="F36" i="2"/>
  <c r="G74" i="2"/>
  <c r="H74" i="2"/>
  <c r="I74" i="2"/>
  <c r="J74" i="2"/>
  <c r="K74" i="2"/>
  <c r="F74" i="2"/>
  <c r="G64" i="2"/>
  <c r="H64" i="2"/>
  <c r="I64" i="2"/>
  <c r="J64" i="2"/>
  <c r="K64" i="2"/>
  <c r="F64" i="2"/>
  <c r="G15" i="2"/>
  <c r="H15" i="2"/>
  <c r="I15" i="2"/>
  <c r="F15" i="2"/>
  <c r="G63" i="2"/>
  <c r="H63" i="2"/>
  <c r="I63" i="2"/>
  <c r="J63" i="2"/>
  <c r="K63" i="2"/>
  <c r="L63" i="2"/>
  <c r="F63" i="2"/>
  <c r="L57" i="2"/>
  <c r="L61" i="2"/>
  <c r="L62" i="2" s="1"/>
  <c r="G57" i="2"/>
  <c r="G61" i="2" s="1"/>
  <c r="G62" i="2" s="1"/>
  <c r="H57" i="2"/>
  <c r="H61" i="2" s="1"/>
  <c r="H62" i="2" s="1"/>
  <c r="I57" i="2"/>
  <c r="I61" i="2" s="1"/>
  <c r="I62" i="2" s="1"/>
  <c r="J57" i="2"/>
  <c r="J61" i="2" s="1"/>
  <c r="J62" i="2" s="1"/>
  <c r="K57" i="2"/>
  <c r="K61" i="2" s="1"/>
  <c r="K62" i="2" s="1"/>
  <c r="F57" i="2"/>
  <c r="F61" i="2" s="1"/>
  <c r="F62" i="2" s="1"/>
  <c r="H45" i="2"/>
  <c r="I45" i="2"/>
  <c r="F45" i="2"/>
  <c r="G34" i="2" l="1"/>
  <c r="G35" i="2" s="1"/>
  <c r="K34" i="2"/>
  <c r="K35" i="2" s="1"/>
  <c r="K39" i="2" s="1"/>
  <c r="J34" i="2"/>
  <c r="J35" i="2" s="1"/>
  <c r="J39" i="2" s="1"/>
  <c r="I34" i="2"/>
  <c r="I35" i="2" s="1"/>
  <c r="I36" i="2" s="1"/>
  <c r="H34" i="2"/>
  <c r="H35" i="2" s="1"/>
  <c r="K37" i="2"/>
  <c r="J37" i="2"/>
  <c r="H36" i="2" l="1"/>
  <c r="K38" i="2"/>
  <c r="G36" i="2"/>
  <c r="J38" i="2"/>
  <c r="K36" i="2"/>
  <c r="K40" i="2" s="1"/>
  <c r="J36" i="2"/>
  <c r="J40" i="2" s="1"/>
  <c r="I39" i="2"/>
  <c r="I38" i="2"/>
  <c r="H39" i="2"/>
  <c r="H38" i="2"/>
  <c r="G39" i="2"/>
  <c r="G38" i="2"/>
  <c r="G40" i="2" l="1"/>
  <c r="H40" i="2"/>
  <c r="I40" i="2"/>
</calcChain>
</file>

<file path=xl/sharedStrings.xml><?xml version="1.0" encoding="utf-8"?>
<sst xmlns="http://schemas.openxmlformats.org/spreadsheetml/2006/main" count="287" uniqueCount="161">
  <si>
    <t>Kennzahlensystem für BGM Artikel</t>
  </si>
  <si>
    <t>#</t>
  </si>
  <si>
    <t>KPI-ID</t>
  </si>
  <si>
    <t>KPI-Name</t>
  </si>
  <si>
    <t>Organisationseinheit</t>
  </si>
  <si>
    <t>KPI-Typ</t>
  </si>
  <si>
    <t>Maßeinheit</t>
  </si>
  <si>
    <t>Berichtsrhytmus</t>
  </si>
  <si>
    <t>Untere Bandbreite</t>
  </si>
  <si>
    <t xml:space="preserve">Zielgröße </t>
  </si>
  <si>
    <t>Obere Bandbreite</t>
  </si>
  <si>
    <t>Kategorie</t>
  </si>
  <si>
    <t>Berechnung</t>
  </si>
  <si>
    <t>Definition</t>
  </si>
  <si>
    <t>Darstellungspräfenz</t>
  </si>
  <si>
    <t>Echte KPIs</t>
  </si>
  <si>
    <t>Kennzahlen</t>
  </si>
  <si>
    <t>BGM-O01</t>
  </si>
  <si>
    <t>BGM-O02</t>
  </si>
  <si>
    <t>BGM-O03</t>
  </si>
  <si>
    <t>BGM-O04</t>
  </si>
  <si>
    <t>BGM-O05</t>
  </si>
  <si>
    <t>BGM-O06</t>
  </si>
  <si>
    <t>Prävention Engpass MA</t>
  </si>
  <si>
    <t>??</t>
  </si>
  <si>
    <t>Verhältnis</t>
  </si>
  <si>
    <t>Quartal</t>
  </si>
  <si>
    <t>60% mind 8h</t>
  </si>
  <si>
    <t>85% 16xh</t>
  </si>
  <si>
    <t>Prozent je Kategorie, Anzahl MA</t>
  </si>
  <si>
    <t>Beispiel</t>
  </si>
  <si>
    <t>Daten</t>
  </si>
  <si>
    <t>Stunden an Prävention pro Engpass MA in Kategorien 0/8/16/mehr. Prozentuale Verteilung der Engpass MA auf die 4 Kategorien.</t>
  </si>
  <si>
    <t>Kreisdiagramm</t>
  </si>
  <si>
    <t>BGM-B01</t>
  </si>
  <si>
    <t>Anzahl Engpass MA</t>
  </si>
  <si>
    <t>Anzahl</t>
  </si>
  <si>
    <t>Anzahl MA</t>
  </si>
  <si>
    <t>Monatlich</t>
  </si>
  <si>
    <t xml:space="preserve"> - </t>
  </si>
  <si>
    <t>Anzahl ident. Engpass MA</t>
  </si>
  <si>
    <t>BGM-B02</t>
  </si>
  <si>
    <t>BGM-B03</t>
  </si>
  <si>
    <t>BGM-B04</t>
  </si>
  <si>
    <t>BGM-B05</t>
  </si>
  <si>
    <t>BGM-B06</t>
  </si>
  <si>
    <t>BGM-B07</t>
  </si>
  <si>
    <t>BGM-B08</t>
  </si>
  <si>
    <t>BGM-B09</t>
  </si>
  <si>
    <t>BGM-B10</t>
  </si>
  <si>
    <t>Präventionstunden je MA /Mo</t>
  </si>
  <si>
    <t>Anzahl Stunden</t>
  </si>
  <si>
    <t>Addierte Stunden Prävention</t>
  </si>
  <si>
    <t>Linie</t>
  </si>
  <si>
    <t>Kategorie Krankheit (freiw.)</t>
  </si>
  <si>
    <t>Anzahl Krankmeldung / Fehlgrund gesamt, Verteilt auf auf die Kategorien</t>
  </si>
  <si>
    <t xml:space="preserve">5 Kategorien: Unbekannt, Psychische Belastung, Atemwegserkrankung, … Top 5 aus DAK Bericht. </t>
  </si>
  <si>
    <t>Anzahl Gesamt 80. Psychisch = 20; Atemweg = 30; 15; 11; 4</t>
  </si>
  <si>
    <t>Gesundheitsbenefits</t>
  </si>
  <si>
    <t>Euro</t>
  </si>
  <si>
    <t>Ausgaben Gesundheitsbenefits monatlich durch Anzahl MA</t>
  </si>
  <si>
    <t>Mehrkosten MA Ausfall</t>
  </si>
  <si>
    <t>Zusätzliche Kosten durch MA Ausfall</t>
  </si>
  <si>
    <t>Balkendiagramm</t>
  </si>
  <si>
    <t>GBU Risikofälle</t>
  </si>
  <si>
    <t>Personen</t>
  </si>
  <si>
    <t>Addierte Fälle mit Red Flag, Yellow Flag bei GBU</t>
  </si>
  <si>
    <t>Anzahl red. Stressoren</t>
  </si>
  <si>
    <t>Anzahl Stressoren</t>
  </si>
  <si>
    <t>Behobene Stressoren letzer Monat</t>
  </si>
  <si>
    <t>Linie (Zeitverlauf)</t>
  </si>
  <si>
    <t>Kosten BGM</t>
  </si>
  <si>
    <t>Ausgaben BGM gesamt</t>
  </si>
  <si>
    <t>Fehlzeitenquote</t>
  </si>
  <si>
    <t>Fehlzeiten gesamt durch vollte FTE</t>
  </si>
  <si>
    <t>Krankenquote</t>
  </si>
  <si>
    <t>(Krankheitstage* 100)/ Soll-Arbeitstage</t>
  </si>
  <si>
    <t>(200 / 5000) * 100 = 4%. </t>
  </si>
  <si>
    <t>% Krankenqote</t>
  </si>
  <si>
    <t>Stesslevel Engpass MA</t>
  </si>
  <si>
    <t>Index</t>
  </si>
  <si>
    <t xml:space="preserve">Prozent  </t>
  </si>
  <si>
    <t>BEM Screening Radar</t>
  </si>
  <si>
    <t>Quote der BEM Fälle die vorab als Risikokandidaten identifiziert wurden</t>
  </si>
  <si>
    <t>Prozent identifizierte Kandidaten</t>
  </si>
  <si>
    <t>GB Psych Engpass MA</t>
  </si>
  <si>
    <t>Quote der Engpass MA die bei GB Psych Red oder Yellow Flag bekamen</t>
  </si>
  <si>
    <t>MA Fitness Score</t>
  </si>
  <si>
    <t>Prozent MA</t>
  </si>
  <si>
    <t xml:space="preserve">Anzahl der MA die beim freiwilligen 1/2 Jährlichen Fitnesstest in Kat 1/ 2/ 3/4 abschneiden. </t>
  </si>
  <si>
    <t>Verteilung der MA auf die 4 Kategorien des Fitnesstest. 1 = keine Teilnahme, 2 = Teilnahme =&gt;  nicht fit, 3 = Teilgenommen =&gt; fit; 4 Teilgenommen =&gt; sehr fit</t>
  </si>
  <si>
    <t>Punkte (Score)</t>
  </si>
  <si>
    <t>Gewichtetes Ergebnis der BGM Effekte aus den Kategorien: Erreichung Krankenquote, Erreichung Ziel Gesundheitsbenefit, Erreichung Ziel Präventionsstunden Engpass MA, Erreichung Zielvorgabe Reduktion Stressoren, Teilnahmequote am freiwilligen Fitness Test</t>
  </si>
  <si>
    <t>Kategorien - Präventionsstunden</t>
  </si>
  <si>
    <t xml:space="preserve"> 0-8</t>
  </si>
  <si>
    <t xml:space="preserve"> 8 - 16</t>
  </si>
  <si>
    <t xml:space="preserve"> 16 - N</t>
  </si>
  <si>
    <t>Hinweis</t>
  </si>
  <si>
    <t>Priorisiert in der Übersicht Darstellen bitte ROI BGM Score und/ oder Prävention Engpass MA</t>
  </si>
  <si>
    <t>ROI BGM Score</t>
  </si>
  <si>
    <t>MA Fitness Test</t>
  </si>
  <si>
    <t>III - 2024</t>
  </si>
  <si>
    <t>IV - 2024</t>
  </si>
  <si>
    <t>I - 2025</t>
  </si>
  <si>
    <t>II - 2025</t>
  </si>
  <si>
    <t xml:space="preserve">Anzahl Engpass MA </t>
  </si>
  <si>
    <t>Punkte Score von</t>
  </si>
  <si>
    <t xml:space="preserve"> Nov. 2024</t>
  </si>
  <si>
    <t xml:space="preserve"> Jan. 2025</t>
  </si>
  <si>
    <t xml:space="preserve"> Feb. 2025 </t>
  </si>
  <si>
    <t xml:space="preserve"> März 2025</t>
  </si>
  <si>
    <t xml:space="preserve"> April 2025</t>
  </si>
  <si>
    <t xml:space="preserve"> Mai 2025</t>
  </si>
  <si>
    <t>MA - 1</t>
  </si>
  <si>
    <t>MA - 2</t>
  </si>
  <si>
    <t>MA - 3</t>
  </si>
  <si>
    <t>MA - 4</t>
  </si>
  <si>
    <t>MA - 5</t>
  </si>
  <si>
    <t>MA - 6</t>
  </si>
  <si>
    <t>MA - 7</t>
  </si>
  <si>
    <t>MA - 8</t>
  </si>
  <si>
    <t>MA - 9</t>
  </si>
  <si>
    <t>MA - 10</t>
  </si>
  <si>
    <t>MA - 11</t>
  </si>
  <si>
    <t>MA - 12</t>
  </si>
  <si>
    <t xml:space="preserve"> 1 (kein Stress) - 100 (Extremer Stress)</t>
  </si>
  <si>
    <t>Daten werden Extern in einem Whoop Report generiert</t>
  </si>
  <si>
    <t>Anzahl BEM Fälle pro Monat</t>
  </si>
  <si>
    <t>Anzahl vorab Identifizierter Kandidaten</t>
  </si>
  <si>
    <t>Quote</t>
  </si>
  <si>
    <t>GB Psych</t>
  </si>
  <si>
    <t>Rot</t>
  </si>
  <si>
    <t>Gelb</t>
  </si>
  <si>
    <t>Grün</t>
  </si>
  <si>
    <t>MA Gesamt</t>
  </si>
  <si>
    <t>Teilgenommen (kummuliert letzt 12 Monate)</t>
  </si>
  <si>
    <t>Kat. 1</t>
  </si>
  <si>
    <t>Kat. 2</t>
  </si>
  <si>
    <t>Kat. 3</t>
  </si>
  <si>
    <t>Kat. 4</t>
  </si>
  <si>
    <t>Kat. 1 (nicht teilgenommen; = MA Ges - teilgenommen)</t>
  </si>
  <si>
    <t>Zielerreichung Krankenquote</t>
  </si>
  <si>
    <t>Zielerreichung Gesundheitsbenefits</t>
  </si>
  <si>
    <t>Zielerreichung Präventionsstunden E-MA</t>
  </si>
  <si>
    <t>Zielerreichung Reduktion Stressoren</t>
  </si>
  <si>
    <t>Zielerreichung Teiln. an freiw. Fitnesstest</t>
  </si>
  <si>
    <t>Quote Kategorie 3</t>
  </si>
  <si>
    <t>70% Mind Kat. 2</t>
  </si>
  <si>
    <t>48% Kat. 3</t>
  </si>
  <si>
    <t>Quote 16h</t>
  </si>
  <si>
    <t>80% mind 8h</t>
  </si>
  <si>
    <t>Quote Kategorie 2 +3 +4</t>
  </si>
  <si>
    <t>Score</t>
  </si>
  <si>
    <t xml:space="preserve">Indexauszug aus Whoop, Geschlüsselt in 4 Kategorien, 0-50; 51-65;66-80; 80-100 </t>
  </si>
  <si>
    <t>Verhältnis (Index)</t>
  </si>
  <si>
    <t>Kat.4</t>
  </si>
  <si>
    <t>Kat 1 - Quote</t>
  </si>
  <si>
    <t>Kat 2 - Quote</t>
  </si>
  <si>
    <t>Kat 3 - Quote</t>
  </si>
  <si>
    <t>Kat 4 - Quote</t>
  </si>
  <si>
    <t>KPI Dashboard: Orange Kennzahlen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</si>
</sst>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2"/>
      <name val="Aptos Narrow"/>
      <family val="2"/>
      <scheme val="minor"/>
    </font>
    <font>
      <sz val="14"/>
      <color rgb="FFC5C8C6"/>
      <name val="Courier New"/>
      <family val="1"/>
    </font>
    <font>
      <b/>
      <sz val="12"/>
      <name val="Aptos Narrow"/>
      <family val="2"/>
      <scheme val="minor"/>
    </font>
    <font>
      <b/>
      <sz val="14"/>
      <name val="Courier New"/>
      <family val="1"/>
    </font>
    <font>
      <b/>
      <sz val="16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3" fontId="0" fillId="0" borderId="0" xfId="0" applyNumberFormat="1"/>
    <xf numFmtId="0" fontId="3" fillId="0" borderId="0" xfId="0" applyFont="1"/>
    <xf numFmtId="17" fontId="0" fillId="0" borderId="0" xfId="0" applyNumberFormat="1"/>
    <xf numFmtId="9" fontId="0" fillId="0" borderId="0" xfId="1" applyFont="1"/>
    <xf numFmtId="0" fontId="4" fillId="0" borderId="0" xfId="0" applyFont="1"/>
    <xf numFmtId="9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9" fontId="7" fillId="0" borderId="0" xfId="1" applyFont="1"/>
    <xf numFmtId="17" fontId="3" fillId="0" borderId="0" xfId="0" applyNumberFormat="1" applyFont="1"/>
    <xf numFmtId="9" fontId="3" fillId="0" borderId="0" xfId="1" applyFont="1"/>
    <xf numFmtId="0" fontId="0" fillId="2" borderId="0" xfId="0" applyFill="1" applyAlignment="1">
      <alignment horizontal="center"/>
    </xf>
    <xf numFmtId="0" fontId="0" fillId="3" borderId="0" xfId="0" applyFill="1"/>
    <xf numFmtId="0" fontId="8" fillId="0" borderId="0" xfId="0" applyFont="1"/>
    <xf numFmtId="0" fontId="0" fillId="0" borderId="0" xfId="0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CFA8-8C71-B14B-8BE8-58AE55AEE356}">
  <dimension ref="A1:Q27"/>
  <sheetViews>
    <sheetView zoomScale="90" zoomScaleNormal="90" workbookViewId="0">
      <selection activeCell="L24" sqref="L24"/>
    </sheetView>
  </sheetViews>
  <sheetFormatPr baseColWidth="10" defaultRowHeight="16" x14ac:dyDescent="0.2"/>
  <cols>
    <col min="1" max="1" width="7.33203125" customWidth="1"/>
    <col min="2" max="2" width="9.1640625" bestFit="1" customWidth="1"/>
    <col min="3" max="3" width="25.1640625" customWidth="1"/>
    <col min="4" max="4" width="18.1640625" bestFit="1" customWidth="1"/>
    <col min="5" max="5" width="14.83203125" customWidth="1"/>
    <col min="6" max="6" width="15.6640625" bestFit="1" customWidth="1"/>
    <col min="7" max="7" width="14.5" bestFit="1" customWidth="1"/>
    <col min="8" max="8" width="16" bestFit="1" customWidth="1"/>
    <col min="9" max="9" width="8.83203125" bestFit="1" customWidth="1"/>
    <col min="10" max="10" width="15.5" bestFit="1" customWidth="1"/>
    <col min="11" max="11" width="8.83203125" bestFit="1" customWidth="1"/>
    <col min="12" max="12" width="21.6640625" customWidth="1"/>
    <col min="13" max="13" width="47.5" customWidth="1"/>
    <col min="14" max="14" width="17.33203125" bestFit="1" customWidth="1"/>
  </cols>
  <sheetData>
    <row r="1" spans="1:17" x14ac:dyDescent="0.2">
      <c r="A1" t="s">
        <v>0</v>
      </c>
    </row>
    <row r="6" spans="1:17" x14ac:dyDescent="0.2">
      <c r="A6" s="17" t="s">
        <v>1</v>
      </c>
      <c r="B6" t="s">
        <v>2</v>
      </c>
      <c r="C6" t="s">
        <v>3</v>
      </c>
      <c r="D6" t="s">
        <v>4</v>
      </c>
      <c r="E6" t="s">
        <v>5</v>
      </c>
      <c r="F6" t="s">
        <v>6</v>
      </c>
      <c r="G6" t="s">
        <v>7</v>
      </c>
      <c r="H6" t="s">
        <v>8</v>
      </c>
      <c r="I6" t="s">
        <v>9</v>
      </c>
      <c r="J6" t="s">
        <v>10</v>
      </c>
      <c r="K6" t="s">
        <v>11</v>
      </c>
      <c r="L6" t="s">
        <v>12</v>
      </c>
      <c r="M6" t="s">
        <v>13</v>
      </c>
      <c r="N6" t="s">
        <v>14</v>
      </c>
      <c r="O6" t="s">
        <v>30</v>
      </c>
      <c r="P6" t="s">
        <v>31</v>
      </c>
    </row>
    <row r="7" spans="1:17" x14ac:dyDescent="0.2">
      <c r="A7" s="14" t="s">
        <v>16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"/>
      <c r="P7" s="1"/>
    </row>
    <row r="8" spans="1:17" x14ac:dyDescent="0.2">
      <c r="A8">
        <v>1</v>
      </c>
      <c r="B8" t="s">
        <v>34</v>
      </c>
      <c r="C8" t="s">
        <v>35</v>
      </c>
      <c r="E8" t="s">
        <v>36</v>
      </c>
      <c r="F8" t="s">
        <v>37</v>
      </c>
      <c r="G8" t="s">
        <v>38</v>
      </c>
      <c r="H8" t="s">
        <v>39</v>
      </c>
      <c r="I8">
        <v>10</v>
      </c>
      <c r="J8">
        <v>14</v>
      </c>
      <c r="L8" t="s">
        <v>40</v>
      </c>
      <c r="N8" t="s">
        <v>53</v>
      </c>
    </row>
    <row r="9" spans="1:17" x14ac:dyDescent="0.2">
      <c r="A9">
        <v>2</v>
      </c>
      <c r="B9" t="s">
        <v>41</v>
      </c>
      <c r="C9" t="s">
        <v>50</v>
      </c>
      <c r="E9" t="s">
        <v>36</v>
      </c>
      <c r="F9" t="s">
        <v>51</v>
      </c>
      <c r="G9" t="s">
        <v>38</v>
      </c>
      <c r="H9">
        <v>1</v>
      </c>
      <c r="I9">
        <v>4</v>
      </c>
      <c r="J9">
        <v>16</v>
      </c>
      <c r="L9" t="s">
        <v>52</v>
      </c>
      <c r="N9" t="s">
        <v>53</v>
      </c>
    </row>
    <row r="10" spans="1:17" x14ac:dyDescent="0.2">
      <c r="A10">
        <v>3</v>
      </c>
      <c r="B10" t="s">
        <v>42</v>
      </c>
      <c r="C10" t="s">
        <v>54</v>
      </c>
      <c r="E10" t="s">
        <v>25</v>
      </c>
      <c r="F10" t="s">
        <v>29</v>
      </c>
      <c r="G10" t="s">
        <v>38</v>
      </c>
      <c r="H10" t="s">
        <v>39</v>
      </c>
      <c r="I10" t="s">
        <v>39</v>
      </c>
      <c r="J10" t="s">
        <v>39</v>
      </c>
      <c r="M10" t="s">
        <v>55</v>
      </c>
      <c r="N10" t="s">
        <v>33</v>
      </c>
      <c r="P10" t="s">
        <v>56</v>
      </c>
      <c r="Q10" t="s">
        <v>57</v>
      </c>
    </row>
    <row r="11" spans="1:17" x14ac:dyDescent="0.2">
      <c r="A11">
        <v>4</v>
      </c>
      <c r="B11" t="s">
        <v>43</v>
      </c>
      <c r="C11" t="s">
        <v>58</v>
      </c>
      <c r="E11" t="s">
        <v>36</v>
      </c>
      <c r="F11" t="s">
        <v>59</v>
      </c>
      <c r="G11" t="s">
        <v>38</v>
      </c>
      <c r="H11">
        <v>20</v>
      </c>
      <c r="I11">
        <v>30</v>
      </c>
      <c r="J11">
        <v>80</v>
      </c>
      <c r="L11" t="s">
        <v>60</v>
      </c>
    </row>
    <row r="12" spans="1:17" x14ac:dyDescent="0.2">
      <c r="A12">
        <v>5</v>
      </c>
      <c r="B12" t="s">
        <v>44</v>
      </c>
      <c r="C12" t="s">
        <v>61</v>
      </c>
      <c r="E12" t="s">
        <v>36</v>
      </c>
      <c r="F12" t="s">
        <v>59</v>
      </c>
      <c r="G12" t="s">
        <v>38</v>
      </c>
      <c r="H12" s="2">
        <v>20000</v>
      </c>
      <c r="I12" s="2">
        <v>40000</v>
      </c>
      <c r="J12" s="2">
        <v>70000</v>
      </c>
      <c r="M12" t="s">
        <v>62</v>
      </c>
      <c r="N12" t="s">
        <v>63</v>
      </c>
    </row>
    <row r="13" spans="1:17" x14ac:dyDescent="0.2">
      <c r="A13">
        <v>6</v>
      </c>
      <c r="B13" t="s">
        <v>45</v>
      </c>
      <c r="C13" t="s">
        <v>64</v>
      </c>
      <c r="E13" t="s">
        <v>36</v>
      </c>
      <c r="F13" t="s">
        <v>65</v>
      </c>
      <c r="G13" t="s">
        <v>26</v>
      </c>
      <c r="H13">
        <v>0</v>
      </c>
      <c r="I13">
        <v>20</v>
      </c>
      <c r="J13">
        <v>40</v>
      </c>
      <c r="L13" t="s">
        <v>66</v>
      </c>
    </row>
    <row r="14" spans="1:17" x14ac:dyDescent="0.2">
      <c r="A14">
        <v>7</v>
      </c>
      <c r="B14" t="s">
        <v>46</v>
      </c>
      <c r="C14" t="s">
        <v>67</v>
      </c>
      <c r="E14" t="s">
        <v>36</v>
      </c>
      <c r="F14" t="s">
        <v>68</v>
      </c>
      <c r="G14" t="s">
        <v>38</v>
      </c>
      <c r="H14">
        <v>10</v>
      </c>
      <c r="I14">
        <v>25</v>
      </c>
      <c r="J14">
        <v>40</v>
      </c>
      <c r="L14" t="s">
        <v>69</v>
      </c>
      <c r="N14" t="s">
        <v>70</v>
      </c>
    </row>
    <row r="15" spans="1:17" x14ac:dyDescent="0.2">
      <c r="A15">
        <v>8</v>
      </c>
      <c r="B15" t="s">
        <v>47</v>
      </c>
      <c r="C15" t="s">
        <v>71</v>
      </c>
      <c r="E15" t="s">
        <v>36</v>
      </c>
      <c r="F15" t="s">
        <v>59</v>
      </c>
      <c r="G15" t="s">
        <v>38</v>
      </c>
      <c r="H15" s="2">
        <v>5000</v>
      </c>
      <c r="I15" s="2">
        <v>15000</v>
      </c>
      <c r="J15" s="2">
        <v>40000</v>
      </c>
      <c r="L15" t="s">
        <v>72</v>
      </c>
      <c r="N15" t="s">
        <v>70</v>
      </c>
    </row>
    <row r="16" spans="1:17" x14ac:dyDescent="0.2">
      <c r="A16">
        <v>9</v>
      </c>
      <c r="B16" t="s">
        <v>48</v>
      </c>
      <c r="C16" t="s">
        <v>73</v>
      </c>
      <c r="E16" t="s">
        <v>25</v>
      </c>
      <c r="F16" t="s">
        <v>51</v>
      </c>
      <c r="G16" t="s">
        <v>38</v>
      </c>
      <c r="I16">
        <v>4</v>
      </c>
      <c r="J16">
        <v>10</v>
      </c>
      <c r="L16" t="s">
        <v>74</v>
      </c>
      <c r="N16" t="s">
        <v>70</v>
      </c>
    </row>
    <row r="17" spans="1:16" x14ac:dyDescent="0.2">
      <c r="A17">
        <v>10</v>
      </c>
      <c r="B17" t="s">
        <v>49</v>
      </c>
      <c r="C17" t="s">
        <v>75</v>
      </c>
      <c r="E17" t="s">
        <v>25</v>
      </c>
      <c r="F17" t="s">
        <v>78</v>
      </c>
      <c r="G17" t="s">
        <v>38</v>
      </c>
      <c r="H17" s="7">
        <v>0.04</v>
      </c>
      <c r="I17" s="7">
        <v>0.05</v>
      </c>
      <c r="J17" s="7">
        <v>7.0000000000000007E-2</v>
      </c>
      <c r="L17" t="s">
        <v>76</v>
      </c>
      <c r="O17" t="s">
        <v>77</v>
      </c>
    </row>
    <row r="18" spans="1:16" x14ac:dyDescent="0.2">
      <c r="A18" s="14" t="s">
        <v>15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"/>
      <c r="P18" s="1"/>
    </row>
    <row r="19" spans="1:16" x14ac:dyDescent="0.2">
      <c r="A19">
        <v>11</v>
      </c>
      <c r="B19" t="s">
        <v>17</v>
      </c>
      <c r="C19" s="3" t="s">
        <v>23</v>
      </c>
      <c r="D19" t="s">
        <v>24</v>
      </c>
      <c r="E19" t="s">
        <v>25</v>
      </c>
      <c r="F19" t="s">
        <v>29</v>
      </c>
      <c r="G19" t="s">
        <v>26</v>
      </c>
      <c r="H19" t="s">
        <v>27</v>
      </c>
      <c r="I19" t="s">
        <v>150</v>
      </c>
      <c r="J19" t="s">
        <v>28</v>
      </c>
      <c r="L19" t="s">
        <v>32</v>
      </c>
      <c r="N19" t="s">
        <v>33</v>
      </c>
    </row>
    <row r="20" spans="1:16" x14ac:dyDescent="0.2">
      <c r="A20">
        <v>12</v>
      </c>
      <c r="B20" t="s">
        <v>18</v>
      </c>
      <c r="C20" s="3" t="s">
        <v>79</v>
      </c>
      <c r="E20" t="s">
        <v>154</v>
      </c>
      <c r="F20" t="s">
        <v>91</v>
      </c>
      <c r="G20" t="s">
        <v>38</v>
      </c>
      <c r="I20">
        <v>70</v>
      </c>
      <c r="J20">
        <v>80</v>
      </c>
      <c r="L20" t="s">
        <v>153</v>
      </c>
    </row>
    <row r="21" spans="1:16" x14ac:dyDescent="0.2">
      <c r="A21">
        <v>13</v>
      </c>
      <c r="B21" t="s">
        <v>19</v>
      </c>
      <c r="C21" s="3" t="s">
        <v>82</v>
      </c>
      <c r="E21" t="s">
        <v>25</v>
      </c>
      <c r="F21" t="s">
        <v>81</v>
      </c>
      <c r="G21" t="s">
        <v>26</v>
      </c>
      <c r="H21">
        <v>20</v>
      </c>
      <c r="I21">
        <v>40</v>
      </c>
      <c r="L21" t="s">
        <v>84</v>
      </c>
      <c r="M21" t="s">
        <v>83</v>
      </c>
    </row>
    <row r="22" spans="1:16" x14ac:dyDescent="0.2">
      <c r="A22">
        <v>14</v>
      </c>
      <c r="B22" t="s">
        <v>20</v>
      </c>
      <c r="C22" s="3" t="s">
        <v>85</v>
      </c>
      <c r="E22" t="s">
        <v>25</v>
      </c>
      <c r="F22" t="s">
        <v>29</v>
      </c>
      <c r="G22" t="s">
        <v>26</v>
      </c>
      <c r="I22">
        <v>20</v>
      </c>
      <c r="J22">
        <v>30</v>
      </c>
      <c r="L22" t="s">
        <v>86</v>
      </c>
    </row>
    <row r="23" spans="1:16" x14ac:dyDescent="0.2">
      <c r="A23">
        <v>15</v>
      </c>
      <c r="B23" t="s">
        <v>21</v>
      </c>
      <c r="C23" s="3" t="s">
        <v>100</v>
      </c>
      <c r="E23" t="s">
        <v>25</v>
      </c>
      <c r="F23" t="s">
        <v>88</v>
      </c>
      <c r="G23" t="s">
        <v>38</v>
      </c>
      <c r="H23" t="s">
        <v>147</v>
      </c>
      <c r="I23" t="s">
        <v>148</v>
      </c>
      <c r="L23" t="s">
        <v>89</v>
      </c>
      <c r="M23" t="s">
        <v>90</v>
      </c>
    </row>
    <row r="24" spans="1:16" x14ac:dyDescent="0.2">
      <c r="A24">
        <v>16</v>
      </c>
      <c r="B24" t="s">
        <v>22</v>
      </c>
      <c r="C24" s="3" t="s">
        <v>99</v>
      </c>
      <c r="E24" t="s">
        <v>80</v>
      </c>
      <c r="F24" t="s">
        <v>91</v>
      </c>
      <c r="G24" t="s">
        <v>26</v>
      </c>
      <c r="H24">
        <v>3</v>
      </c>
      <c r="I24">
        <v>6</v>
      </c>
      <c r="L24" t="s">
        <v>92</v>
      </c>
    </row>
    <row r="26" spans="1:16" x14ac:dyDescent="0.2">
      <c r="B26" s="3" t="s">
        <v>97</v>
      </c>
    </row>
    <row r="27" spans="1:16" x14ac:dyDescent="0.2">
      <c r="B27" t="s">
        <v>98</v>
      </c>
    </row>
  </sheetData>
  <mergeCells count="2">
    <mergeCell ref="A18:N18"/>
    <mergeCell ref="A7:N7"/>
  </mergeCells>
  <phoneticPr fontId="2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5361-8A4E-2245-AE1F-CB8C37AC5B23}">
  <dimension ref="A1:P78"/>
  <sheetViews>
    <sheetView tabSelected="1" workbookViewId="0">
      <selection activeCell="C31" sqref="C31"/>
    </sheetView>
  </sheetViews>
  <sheetFormatPr baseColWidth="10" defaultRowHeight="16" x14ac:dyDescent="0.2"/>
  <cols>
    <col min="1" max="1" width="3.5" customWidth="1"/>
    <col min="3" max="3" width="23.5" customWidth="1"/>
    <col min="4" max="4" width="17" customWidth="1"/>
    <col min="5" max="5" width="26.83203125" customWidth="1"/>
    <col min="6" max="6" width="26.33203125" customWidth="1"/>
    <col min="8" max="8" width="16.5" customWidth="1"/>
    <col min="9" max="9" width="13.6640625" customWidth="1"/>
    <col min="10" max="10" width="9.5" customWidth="1"/>
    <col min="11" max="11" width="10.1640625" customWidth="1"/>
    <col min="12" max="12" width="99" customWidth="1"/>
  </cols>
  <sheetData>
    <row r="1" spans="1:16" s="16" customFormat="1" ht="22" x14ac:dyDescent="0.3">
      <c r="A1" s="16" t="s">
        <v>160</v>
      </c>
    </row>
    <row r="2" spans="1:16" x14ac:dyDescent="0.2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30</v>
      </c>
      <c r="P2" s="15" t="s">
        <v>31</v>
      </c>
    </row>
    <row r="3" spans="1:16" x14ac:dyDescent="0.2">
      <c r="A3">
        <v>11</v>
      </c>
      <c r="B3" t="s">
        <v>17</v>
      </c>
      <c r="C3" s="3" t="s">
        <v>23</v>
      </c>
      <c r="D3" t="s">
        <v>24</v>
      </c>
      <c r="E3" t="s">
        <v>25</v>
      </c>
      <c r="F3" t="s">
        <v>29</v>
      </c>
      <c r="G3" t="s">
        <v>26</v>
      </c>
      <c r="H3" t="s">
        <v>27</v>
      </c>
      <c r="I3" t="s">
        <v>150</v>
      </c>
      <c r="J3" t="s">
        <v>28</v>
      </c>
      <c r="L3" t="s">
        <v>32</v>
      </c>
      <c r="N3" t="s">
        <v>33</v>
      </c>
    </row>
    <row r="4" spans="1:16" x14ac:dyDescent="0.2">
      <c r="A4">
        <v>12</v>
      </c>
      <c r="B4" t="s">
        <v>18</v>
      </c>
      <c r="C4" s="3" t="s">
        <v>79</v>
      </c>
      <c r="E4" t="s">
        <v>154</v>
      </c>
      <c r="F4" t="s">
        <v>91</v>
      </c>
      <c r="G4" t="s">
        <v>38</v>
      </c>
      <c r="I4">
        <v>70</v>
      </c>
      <c r="J4">
        <v>80</v>
      </c>
      <c r="L4" t="s">
        <v>153</v>
      </c>
    </row>
    <row r="5" spans="1:16" x14ac:dyDescent="0.2">
      <c r="A5">
        <v>13</v>
      </c>
      <c r="B5" t="s">
        <v>19</v>
      </c>
      <c r="C5" s="3" t="s">
        <v>82</v>
      </c>
      <c r="E5" t="s">
        <v>25</v>
      </c>
      <c r="F5" t="s">
        <v>81</v>
      </c>
      <c r="G5" t="s">
        <v>26</v>
      </c>
      <c r="H5">
        <v>20</v>
      </c>
      <c r="I5">
        <v>40</v>
      </c>
      <c r="L5" t="s">
        <v>84</v>
      </c>
      <c r="M5" t="s">
        <v>83</v>
      </c>
    </row>
    <row r="6" spans="1:16" x14ac:dyDescent="0.2">
      <c r="A6">
        <v>14</v>
      </c>
      <c r="B6" t="s">
        <v>20</v>
      </c>
      <c r="C6" s="3" t="s">
        <v>85</v>
      </c>
      <c r="E6" t="s">
        <v>25</v>
      </c>
      <c r="F6" t="s">
        <v>29</v>
      </c>
      <c r="G6" t="s">
        <v>26</v>
      </c>
      <c r="I6">
        <v>20</v>
      </c>
      <c r="J6">
        <v>30</v>
      </c>
      <c r="L6" t="s">
        <v>86</v>
      </c>
    </row>
    <row r="7" spans="1:16" x14ac:dyDescent="0.2">
      <c r="A7">
        <v>15</v>
      </c>
      <c r="B7" t="s">
        <v>21</v>
      </c>
      <c r="C7" s="3" t="s">
        <v>100</v>
      </c>
      <c r="E7" t="s">
        <v>25</v>
      </c>
      <c r="F7" t="s">
        <v>88</v>
      </c>
      <c r="G7" t="s">
        <v>38</v>
      </c>
      <c r="H7" t="s">
        <v>147</v>
      </c>
      <c r="I7" t="s">
        <v>148</v>
      </c>
      <c r="L7" t="s">
        <v>89</v>
      </c>
      <c r="M7" t="s">
        <v>90</v>
      </c>
    </row>
    <row r="8" spans="1:16" x14ac:dyDescent="0.2">
      <c r="A8">
        <v>16</v>
      </c>
      <c r="B8" t="s">
        <v>22</v>
      </c>
      <c r="C8" s="3" t="s">
        <v>99</v>
      </c>
      <c r="E8" t="s">
        <v>80</v>
      </c>
      <c r="F8" t="s">
        <v>91</v>
      </c>
      <c r="G8" t="s">
        <v>26</v>
      </c>
      <c r="H8">
        <v>3</v>
      </c>
      <c r="I8">
        <v>6</v>
      </c>
      <c r="L8" t="s">
        <v>92</v>
      </c>
    </row>
    <row r="10" spans="1:16" x14ac:dyDescent="0.2">
      <c r="A10">
        <v>11</v>
      </c>
      <c r="B10" t="s">
        <v>17</v>
      </c>
      <c r="C10" s="3" t="s">
        <v>23</v>
      </c>
      <c r="D10" t="s">
        <v>35</v>
      </c>
      <c r="E10" t="s">
        <v>93</v>
      </c>
      <c r="F10" s="4" t="s">
        <v>101</v>
      </c>
      <c r="G10" t="s">
        <v>102</v>
      </c>
      <c r="H10" t="s">
        <v>103</v>
      </c>
      <c r="I10" t="s">
        <v>104</v>
      </c>
    </row>
    <row r="11" spans="1:16" x14ac:dyDescent="0.2">
      <c r="D11">
        <v>12</v>
      </c>
      <c r="E11" s="3">
        <v>0</v>
      </c>
      <c r="F11" s="3">
        <v>4</v>
      </c>
      <c r="G11" s="3">
        <v>3</v>
      </c>
      <c r="H11" s="3">
        <v>3</v>
      </c>
      <c r="I11" s="3">
        <v>2</v>
      </c>
    </row>
    <row r="12" spans="1:16" x14ac:dyDescent="0.2">
      <c r="E12" s="3" t="s">
        <v>94</v>
      </c>
      <c r="F12" s="3">
        <v>3</v>
      </c>
      <c r="G12" s="3">
        <v>4</v>
      </c>
      <c r="H12" s="3">
        <v>4</v>
      </c>
      <c r="I12" s="3">
        <v>3</v>
      </c>
    </row>
    <row r="13" spans="1:16" x14ac:dyDescent="0.2">
      <c r="E13" s="12" t="s">
        <v>95</v>
      </c>
      <c r="F13" s="3">
        <v>4</v>
      </c>
      <c r="G13" s="3">
        <v>4</v>
      </c>
      <c r="H13" s="3">
        <v>3</v>
      </c>
      <c r="I13" s="3">
        <v>4</v>
      </c>
    </row>
    <row r="14" spans="1:16" x14ac:dyDescent="0.2">
      <c r="E14" s="3" t="s">
        <v>96</v>
      </c>
      <c r="F14" s="3">
        <v>1</v>
      </c>
      <c r="G14" s="3">
        <v>1</v>
      </c>
      <c r="H14" s="3">
        <v>1</v>
      </c>
      <c r="I14" s="3">
        <v>2</v>
      </c>
    </row>
    <row r="15" spans="1:16" x14ac:dyDescent="0.2">
      <c r="D15" t="s">
        <v>149</v>
      </c>
      <c r="E15" s="3"/>
      <c r="F15" s="13">
        <f>(F13+F14)/$D$11</f>
        <v>0.41666666666666669</v>
      </c>
      <c r="G15" s="13">
        <f t="shared" ref="G15:I15" si="0">(G13+G14)/$D$11</f>
        <v>0.41666666666666669</v>
      </c>
      <c r="H15" s="13">
        <f t="shared" si="0"/>
        <v>0.33333333333333331</v>
      </c>
      <c r="I15" s="13">
        <f t="shared" si="0"/>
        <v>0.5</v>
      </c>
    </row>
    <row r="19" spans="1:12" x14ac:dyDescent="0.2">
      <c r="A19">
        <v>12</v>
      </c>
      <c r="B19" t="s">
        <v>18</v>
      </c>
      <c r="C19" s="3" t="s">
        <v>79</v>
      </c>
      <c r="D19" t="s">
        <v>106</v>
      </c>
      <c r="E19" t="s">
        <v>105</v>
      </c>
      <c r="F19" s="2" t="s">
        <v>107</v>
      </c>
      <c r="G19" s="4">
        <v>45627</v>
      </c>
      <c r="H19" t="s">
        <v>108</v>
      </c>
      <c r="I19" t="s">
        <v>109</v>
      </c>
      <c r="J19" t="s">
        <v>110</v>
      </c>
      <c r="K19" t="s">
        <v>111</v>
      </c>
      <c r="L19" t="s">
        <v>112</v>
      </c>
    </row>
    <row r="20" spans="1:12" x14ac:dyDescent="0.2">
      <c r="D20" t="s">
        <v>125</v>
      </c>
      <c r="E20">
        <v>12</v>
      </c>
      <c r="F20" t="s">
        <v>113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1:12" x14ac:dyDescent="0.2">
      <c r="F21" t="s">
        <v>114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</row>
    <row r="22" spans="1:12" x14ac:dyDescent="0.2">
      <c r="C22" t="s">
        <v>126</v>
      </c>
      <c r="F22" t="s">
        <v>115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</row>
    <row r="23" spans="1:12" x14ac:dyDescent="0.2">
      <c r="F23" t="s">
        <v>116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</row>
    <row r="24" spans="1:12" x14ac:dyDescent="0.2">
      <c r="F24" t="s">
        <v>117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</row>
    <row r="25" spans="1:12" x14ac:dyDescent="0.2">
      <c r="F25" t="s">
        <v>118</v>
      </c>
      <c r="G25">
        <v>40</v>
      </c>
      <c r="H25">
        <v>45</v>
      </c>
      <c r="I25">
        <v>50</v>
      </c>
      <c r="J25">
        <v>50</v>
      </c>
      <c r="K25">
        <v>52</v>
      </c>
    </row>
    <row r="26" spans="1:12" x14ac:dyDescent="0.2">
      <c r="F26" t="s">
        <v>119</v>
      </c>
      <c r="G26">
        <v>70</v>
      </c>
      <c r="H26">
        <v>72</v>
      </c>
      <c r="I26">
        <v>75</v>
      </c>
      <c r="J26">
        <v>55</v>
      </c>
      <c r="K26">
        <v>68</v>
      </c>
    </row>
    <row r="27" spans="1:12" x14ac:dyDescent="0.2">
      <c r="F27" t="s">
        <v>120</v>
      </c>
      <c r="G27">
        <v>68</v>
      </c>
      <c r="H27">
        <v>70</v>
      </c>
      <c r="I27">
        <v>72</v>
      </c>
      <c r="J27">
        <v>80</v>
      </c>
      <c r="K27">
        <v>75</v>
      </c>
    </row>
    <row r="28" spans="1:12" x14ac:dyDescent="0.2">
      <c r="F28" t="s">
        <v>121</v>
      </c>
      <c r="G28">
        <v>65</v>
      </c>
      <c r="H28">
        <v>62</v>
      </c>
      <c r="I28">
        <v>68</v>
      </c>
      <c r="J28">
        <v>70</v>
      </c>
      <c r="K28">
        <v>72</v>
      </c>
    </row>
    <row r="29" spans="1:12" x14ac:dyDescent="0.2">
      <c r="F29" t="s">
        <v>122</v>
      </c>
      <c r="G29">
        <v>75</v>
      </c>
      <c r="H29">
        <v>70</v>
      </c>
      <c r="I29">
        <v>70</v>
      </c>
      <c r="J29">
        <v>62</v>
      </c>
      <c r="K29">
        <v>68</v>
      </c>
    </row>
    <row r="30" spans="1:12" x14ac:dyDescent="0.2">
      <c r="F30" t="s">
        <v>123</v>
      </c>
      <c r="G30">
        <v>82</v>
      </c>
      <c r="H30">
        <v>85</v>
      </c>
      <c r="I30">
        <v>88</v>
      </c>
      <c r="J30">
        <v>85</v>
      </c>
      <c r="K30">
        <v>79</v>
      </c>
    </row>
    <row r="31" spans="1:12" x14ac:dyDescent="0.2">
      <c r="F31" t="s">
        <v>124</v>
      </c>
      <c r="G31">
        <v>90</v>
      </c>
      <c r="H31">
        <v>92</v>
      </c>
      <c r="I31">
        <v>95</v>
      </c>
      <c r="J31">
        <v>80</v>
      </c>
      <c r="K31">
        <v>85</v>
      </c>
    </row>
    <row r="33" spans="1:11" ht="19" x14ac:dyDescent="0.25">
      <c r="E33" t="s">
        <v>136</v>
      </c>
      <c r="F33" s="8">
        <f t="shared" ref="F33:K33" si="1">COUNTIFS(F$20:F$31,"&gt;=0",F$20:F$31,"&lt;=50")</f>
        <v>0</v>
      </c>
      <c r="G33" s="8">
        <f t="shared" si="1"/>
        <v>6</v>
      </c>
      <c r="H33" s="8">
        <f t="shared" si="1"/>
        <v>6</v>
      </c>
      <c r="I33" s="8">
        <f t="shared" si="1"/>
        <v>6</v>
      </c>
      <c r="J33" s="8">
        <f t="shared" si="1"/>
        <v>6</v>
      </c>
      <c r="K33" s="8">
        <f t="shared" si="1"/>
        <v>5</v>
      </c>
    </row>
    <row r="34" spans="1:11" ht="19" x14ac:dyDescent="0.25">
      <c r="E34" t="s">
        <v>137</v>
      </c>
      <c r="F34" s="8">
        <f>COUNTIFS(F$20:F$31,"&gt;=1",F$20:F$31,"&lt;=65")-F33</f>
        <v>0</v>
      </c>
      <c r="G34" s="8">
        <f>COUNTIFS(G$20:G$31,"&gt;=0",G$20:G$31,"&lt;=65")-G33</f>
        <v>1</v>
      </c>
      <c r="H34" s="8">
        <f t="shared" ref="H34:K34" si="2">COUNTIFS(H$20:H$31,"&gt;=0",H$20:H$31,"&lt;=65")-H33</f>
        <v>1</v>
      </c>
      <c r="I34" s="8">
        <f t="shared" si="2"/>
        <v>0</v>
      </c>
      <c r="J34" s="8">
        <f t="shared" si="2"/>
        <v>2</v>
      </c>
      <c r="K34" s="8">
        <f t="shared" si="2"/>
        <v>1</v>
      </c>
    </row>
    <row r="35" spans="1:11" ht="19" x14ac:dyDescent="0.25">
      <c r="E35" t="s">
        <v>138</v>
      </c>
      <c r="F35" s="8">
        <f>COUNTIFS(F$20:F$31,"&gt;=1",F$20:F$31,"&lt;=80")-F34-F33</f>
        <v>0</v>
      </c>
      <c r="G35" s="8">
        <f>COUNTIFS(G$20:G$31,"&gt;=0",G$20:G$31,"&lt;=80")-G34-G33</f>
        <v>3</v>
      </c>
      <c r="H35" s="8">
        <f t="shared" ref="H35:K35" si="3">COUNTIFS(H$20:H$31,"&gt;=0",H$20:H$31,"&lt;=80")-H34-H33</f>
        <v>3</v>
      </c>
      <c r="I35" s="8">
        <f t="shared" si="3"/>
        <v>4</v>
      </c>
      <c r="J35" s="8">
        <f t="shared" si="3"/>
        <v>3</v>
      </c>
      <c r="K35" s="8">
        <f t="shared" si="3"/>
        <v>5</v>
      </c>
    </row>
    <row r="36" spans="1:11" ht="19" x14ac:dyDescent="0.25">
      <c r="E36" t="s">
        <v>155</v>
      </c>
      <c r="F36" s="8">
        <f>COUNTIFS(F$20:F$31,"&gt;=1",F$20:F$31,"&lt;=100")</f>
        <v>0</v>
      </c>
      <c r="G36" s="8">
        <f>COUNTIFS(G$20:G$31,"&gt;=0",G$20:G$31,"&lt;=100")-(G33+G34+G35)</f>
        <v>2</v>
      </c>
      <c r="H36" s="8">
        <f t="shared" ref="H36:K36" si="4">COUNTIFS(H$20:H$31,"&gt;=0",H$20:H$31,"&lt;=100")-(H33+H34+H35)</f>
        <v>2</v>
      </c>
      <c r="I36" s="8">
        <f t="shared" si="4"/>
        <v>2</v>
      </c>
      <c r="J36" s="8">
        <f t="shared" si="4"/>
        <v>1</v>
      </c>
      <c r="K36" s="8">
        <f t="shared" si="4"/>
        <v>1</v>
      </c>
    </row>
    <row r="37" spans="1:11" ht="19" x14ac:dyDescent="0.25">
      <c r="E37" s="9" t="s">
        <v>156</v>
      </c>
      <c r="F37" s="10"/>
      <c r="G37" s="11">
        <f>G33/$E$20</f>
        <v>0.5</v>
      </c>
      <c r="H37" s="11">
        <f t="shared" ref="H37:K37" si="5">H33/$E$20</f>
        <v>0.5</v>
      </c>
      <c r="I37" s="11">
        <f t="shared" si="5"/>
        <v>0.5</v>
      </c>
      <c r="J37" s="11">
        <f t="shared" si="5"/>
        <v>0.5</v>
      </c>
      <c r="K37" s="11">
        <f t="shared" si="5"/>
        <v>0.41666666666666669</v>
      </c>
    </row>
    <row r="38" spans="1:11" ht="19" x14ac:dyDescent="0.25">
      <c r="E38" s="9" t="s">
        <v>157</v>
      </c>
      <c r="F38" s="10"/>
      <c r="G38" s="11">
        <f t="shared" ref="G38:K40" si="6">G34/$E$20</f>
        <v>8.3333333333333329E-2</v>
      </c>
      <c r="H38" s="11">
        <f t="shared" si="6"/>
        <v>8.3333333333333329E-2</v>
      </c>
      <c r="I38" s="11">
        <f t="shared" si="6"/>
        <v>0</v>
      </c>
      <c r="J38" s="11">
        <f t="shared" si="6"/>
        <v>0.16666666666666666</v>
      </c>
      <c r="K38" s="11">
        <f t="shared" si="6"/>
        <v>8.3333333333333329E-2</v>
      </c>
    </row>
    <row r="39" spans="1:11" ht="19" x14ac:dyDescent="0.25">
      <c r="E39" s="9" t="s">
        <v>158</v>
      </c>
      <c r="F39" s="10"/>
      <c r="G39" s="11">
        <f t="shared" si="6"/>
        <v>0.25</v>
      </c>
      <c r="H39" s="11">
        <f t="shared" si="6"/>
        <v>0.25</v>
      </c>
      <c r="I39" s="11">
        <f t="shared" si="6"/>
        <v>0.33333333333333331</v>
      </c>
      <c r="J39" s="11">
        <f t="shared" si="6"/>
        <v>0.25</v>
      </c>
      <c r="K39" s="11">
        <f t="shared" si="6"/>
        <v>0.41666666666666669</v>
      </c>
    </row>
    <row r="40" spans="1:11" ht="19" x14ac:dyDescent="0.25">
      <c r="E40" s="9" t="s">
        <v>159</v>
      </c>
      <c r="F40" s="9"/>
      <c r="G40" s="11">
        <f t="shared" si="6"/>
        <v>0.16666666666666666</v>
      </c>
      <c r="H40" s="11">
        <f t="shared" si="6"/>
        <v>0.16666666666666666</v>
      </c>
      <c r="I40" s="11">
        <f t="shared" si="6"/>
        <v>0.16666666666666666</v>
      </c>
      <c r="J40" s="11">
        <f t="shared" si="6"/>
        <v>8.3333333333333329E-2</v>
      </c>
      <c r="K40" s="11">
        <f t="shared" si="6"/>
        <v>8.3333333333333329E-2</v>
      </c>
    </row>
    <row r="42" spans="1:11" x14ac:dyDescent="0.2">
      <c r="A42">
        <v>13</v>
      </c>
      <c r="B42" t="s">
        <v>19</v>
      </c>
      <c r="C42" s="3" t="s">
        <v>82</v>
      </c>
      <c r="F42" s="12" t="s">
        <v>101</v>
      </c>
      <c r="G42" s="3" t="s">
        <v>102</v>
      </c>
      <c r="H42" s="3" t="s">
        <v>103</v>
      </c>
      <c r="I42" s="3" t="s">
        <v>104</v>
      </c>
    </row>
    <row r="43" spans="1:11" x14ac:dyDescent="0.2">
      <c r="D43" t="s">
        <v>127</v>
      </c>
      <c r="F43" s="3">
        <v>2</v>
      </c>
      <c r="G43" s="3">
        <v>0</v>
      </c>
      <c r="H43" s="3">
        <v>3</v>
      </c>
      <c r="I43" s="3">
        <v>1</v>
      </c>
    </row>
    <row r="44" spans="1:11" x14ac:dyDescent="0.2">
      <c r="D44" t="s">
        <v>128</v>
      </c>
      <c r="F44" s="3">
        <v>1</v>
      </c>
      <c r="G44" s="3">
        <v>0</v>
      </c>
      <c r="H44" s="3">
        <v>2</v>
      </c>
      <c r="I44" s="3">
        <v>0</v>
      </c>
    </row>
    <row r="45" spans="1:11" x14ac:dyDescent="0.2">
      <c r="D45" t="s">
        <v>129</v>
      </c>
      <c r="F45" s="13">
        <f>F44/F43</f>
        <v>0.5</v>
      </c>
      <c r="G45" s="13">
        <v>1</v>
      </c>
      <c r="H45" s="13">
        <f t="shared" ref="H45:I45" si="7">H44/H43</f>
        <v>0.66666666666666663</v>
      </c>
      <c r="I45" s="13">
        <f t="shared" si="7"/>
        <v>0</v>
      </c>
    </row>
    <row r="48" spans="1:11" x14ac:dyDescent="0.2">
      <c r="A48">
        <v>14</v>
      </c>
      <c r="B48" t="s">
        <v>20</v>
      </c>
      <c r="C48" s="3" t="s">
        <v>85</v>
      </c>
      <c r="D48" t="s">
        <v>35</v>
      </c>
      <c r="E48" t="s">
        <v>130</v>
      </c>
    </row>
    <row r="49" spans="1:12" x14ac:dyDescent="0.2">
      <c r="D49">
        <v>12</v>
      </c>
      <c r="E49" s="3" t="s">
        <v>131</v>
      </c>
      <c r="F49" s="3">
        <v>2</v>
      </c>
    </row>
    <row r="50" spans="1:12" x14ac:dyDescent="0.2">
      <c r="E50" s="3" t="s">
        <v>132</v>
      </c>
      <c r="F50" s="3">
        <v>6</v>
      </c>
    </row>
    <row r="51" spans="1:12" x14ac:dyDescent="0.2">
      <c r="E51" s="3" t="s">
        <v>133</v>
      </c>
      <c r="F51" s="3">
        <v>4</v>
      </c>
    </row>
    <row r="54" spans="1:12" x14ac:dyDescent="0.2">
      <c r="A54">
        <v>15</v>
      </c>
      <c r="B54" t="s">
        <v>21</v>
      </c>
      <c r="C54" s="3" t="s">
        <v>87</v>
      </c>
      <c r="F54" s="2" t="s">
        <v>107</v>
      </c>
      <c r="G54" s="4">
        <v>45627</v>
      </c>
      <c r="H54" t="s">
        <v>108</v>
      </c>
      <c r="I54" t="s">
        <v>109</v>
      </c>
      <c r="J54" t="s">
        <v>110</v>
      </c>
      <c r="K54" t="s">
        <v>111</v>
      </c>
      <c r="L54" t="s">
        <v>112</v>
      </c>
    </row>
    <row r="55" spans="1:12" x14ac:dyDescent="0.2">
      <c r="D55" t="s">
        <v>134</v>
      </c>
      <c r="F55">
        <v>220</v>
      </c>
      <c r="G55">
        <v>216</v>
      </c>
      <c r="H55">
        <v>222</v>
      </c>
      <c r="I55">
        <v>225</v>
      </c>
      <c r="J55">
        <v>225</v>
      </c>
      <c r="K55">
        <v>228</v>
      </c>
      <c r="L55">
        <v>230</v>
      </c>
    </row>
    <row r="56" spans="1:12" x14ac:dyDescent="0.2">
      <c r="D56" t="s">
        <v>135</v>
      </c>
      <c r="F56">
        <v>100</v>
      </c>
      <c r="G56">
        <v>120</v>
      </c>
      <c r="H56">
        <v>105</v>
      </c>
      <c r="I56">
        <v>125</v>
      </c>
      <c r="J56">
        <v>130</v>
      </c>
      <c r="K56">
        <v>150</v>
      </c>
      <c r="L56">
        <v>155</v>
      </c>
    </row>
    <row r="57" spans="1:12" x14ac:dyDescent="0.2">
      <c r="D57" s="3" t="s">
        <v>140</v>
      </c>
      <c r="E57" s="3"/>
      <c r="F57" s="3">
        <f>F55-F56</f>
        <v>120</v>
      </c>
      <c r="G57" s="3">
        <f t="shared" ref="G57:L57" si="8">G55-G56</f>
        <v>96</v>
      </c>
      <c r="H57" s="3">
        <f t="shared" si="8"/>
        <v>117</v>
      </c>
      <c r="I57" s="3">
        <f t="shared" si="8"/>
        <v>100</v>
      </c>
      <c r="J57" s="3">
        <f t="shared" si="8"/>
        <v>95</v>
      </c>
      <c r="K57" s="3">
        <f t="shared" si="8"/>
        <v>78</v>
      </c>
      <c r="L57">
        <f t="shared" si="8"/>
        <v>75</v>
      </c>
    </row>
    <row r="58" spans="1:12" x14ac:dyDescent="0.2">
      <c r="D58" s="3" t="s">
        <v>137</v>
      </c>
      <c r="E58" s="3"/>
      <c r="F58" s="3">
        <v>40</v>
      </c>
      <c r="G58" s="3">
        <v>36</v>
      </c>
      <c r="H58" s="3">
        <v>30</v>
      </c>
      <c r="I58" s="3">
        <v>29</v>
      </c>
      <c r="J58" s="3">
        <v>29</v>
      </c>
      <c r="K58" s="3">
        <v>35</v>
      </c>
      <c r="L58">
        <v>33</v>
      </c>
    </row>
    <row r="59" spans="1:12" x14ac:dyDescent="0.2">
      <c r="D59" s="3" t="s">
        <v>138</v>
      </c>
      <c r="E59" s="3"/>
      <c r="F59" s="3">
        <v>45</v>
      </c>
      <c r="G59" s="3">
        <v>66</v>
      </c>
      <c r="H59" s="3">
        <v>58</v>
      </c>
      <c r="I59" s="3">
        <v>75</v>
      </c>
      <c r="J59" s="3">
        <v>77</v>
      </c>
      <c r="K59" s="3">
        <v>92</v>
      </c>
      <c r="L59">
        <v>95</v>
      </c>
    </row>
    <row r="60" spans="1:12" x14ac:dyDescent="0.2">
      <c r="D60" s="3" t="s">
        <v>139</v>
      </c>
      <c r="E60" s="3"/>
      <c r="F60" s="3">
        <v>15</v>
      </c>
      <c r="G60" s="3">
        <v>18</v>
      </c>
      <c r="H60" s="3">
        <v>17</v>
      </c>
      <c r="I60" s="3">
        <v>21</v>
      </c>
      <c r="J60" s="3">
        <v>24</v>
      </c>
      <c r="K60" s="3">
        <v>23</v>
      </c>
      <c r="L60">
        <v>27</v>
      </c>
    </row>
    <row r="61" spans="1:12" x14ac:dyDescent="0.2">
      <c r="F61" s="6">
        <f>SUM(F57:F60)</f>
        <v>220</v>
      </c>
      <c r="G61" s="6">
        <f t="shared" ref="G61:L61" si="9">SUM(G57:G60)</f>
        <v>216</v>
      </c>
      <c r="H61" s="6">
        <f t="shared" si="9"/>
        <v>222</v>
      </c>
      <c r="I61" s="6">
        <f t="shared" si="9"/>
        <v>225</v>
      </c>
      <c r="J61" s="6">
        <f t="shared" si="9"/>
        <v>225</v>
      </c>
      <c r="K61" s="6">
        <f t="shared" si="9"/>
        <v>228</v>
      </c>
      <c r="L61" s="6">
        <f t="shared" si="9"/>
        <v>230</v>
      </c>
    </row>
    <row r="62" spans="1:12" x14ac:dyDescent="0.2">
      <c r="F62" s="6">
        <f>F61-F55</f>
        <v>0</v>
      </c>
      <c r="G62" s="6">
        <f t="shared" ref="G62:L62" si="10">G61-G55</f>
        <v>0</v>
      </c>
      <c r="H62" s="6">
        <f t="shared" si="10"/>
        <v>0</v>
      </c>
      <c r="I62" s="6">
        <f t="shared" si="10"/>
        <v>0</v>
      </c>
      <c r="J62" s="6">
        <f t="shared" si="10"/>
        <v>0</v>
      </c>
      <c r="K62" s="6">
        <f t="shared" si="10"/>
        <v>0</v>
      </c>
      <c r="L62" s="6">
        <f t="shared" si="10"/>
        <v>0</v>
      </c>
    </row>
    <row r="63" spans="1:12" x14ac:dyDescent="0.2">
      <c r="D63" t="s">
        <v>146</v>
      </c>
      <c r="F63" s="5">
        <f>(F59+F60)/F55</f>
        <v>0.27272727272727271</v>
      </c>
      <c r="G63" s="5">
        <f t="shared" ref="G63:L63" si="11">(G59+G60)/G55</f>
        <v>0.3888888888888889</v>
      </c>
      <c r="H63" s="5">
        <f t="shared" si="11"/>
        <v>0.33783783783783783</v>
      </c>
      <c r="I63" s="5">
        <f t="shared" si="11"/>
        <v>0.42666666666666669</v>
      </c>
      <c r="J63" s="5">
        <f t="shared" si="11"/>
        <v>0.44888888888888889</v>
      </c>
      <c r="K63" s="5">
        <f t="shared" si="11"/>
        <v>0.50438596491228072</v>
      </c>
      <c r="L63" s="5">
        <f t="shared" si="11"/>
        <v>0.5304347826086957</v>
      </c>
    </row>
    <row r="64" spans="1:12" x14ac:dyDescent="0.2">
      <c r="D64" t="s">
        <v>151</v>
      </c>
      <c r="F64" s="5">
        <f>(F58+F59+F60)/F55</f>
        <v>0.45454545454545453</v>
      </c>
      <c r="G64" s="5">
        <f t="shared" ref="G64:K64" si="12">(G58+G59+G60)/G55</f>
        <v>0.55555555555555558</v>
      </c>
      <c r="H64" s="5">
        <f t="shared" si="12"/>
        <v>0.47297297297297297</v>
      </c>
      <c r="I64" s="5">
        <f t="shared" si="12"/>
        <v>0.55555555555555558</v>
      </c>
      <c r="J64" s="5">
        <f t="shared" si="12"/>
        <v>0.57777777777777772</v>
      </c>
      <c r="K64" s="5">
        <f t="shared" si="12"/>
        <v>0.65789473684210531</v>
      </c>
    </row>
    <row r="67" spans="1:12" x14ac:dyDescent="0.2">
      <c r="A67">
        <v>16</v>
      </c>
      <c r="B67" t="s">
        <v>22</v>
      </c>
      <c r="C67" s="3" t="s">
        <v>99</v>
      </c>
    </row>
    <row r="68" spans="1:12" x14ac:dyDescent="0.2">
      <c r="D68" t="s">
        <v>141</v>
      </c>
      <c r="F68">
        <v>7</v>
      </c>
      <c r="G68">
        <v>8</v>
      </c>
      <c r="H68">
        <v>7</v>
      </c>
      <c r="I68">
        <v>7</v>
      </c>
      <c r="J68">
        <v>8</v>
      </c>
      <c r="K68">
        <v>8</v>
      </c>
      <c r="L68">
        <v>9</v>
      </c>
    </row>
    <row r="69" spans="1:12" x14ac:dyDescent="0.2">
      <c r="D69" t="s">
        <v>142</v>
      </c>
      <c r="F69">
        <v>4</v>
      </c>
      <c r="G69">
        <v>5</v>
      </c>
      <c r="H69">
        <v>4</v>
      </c>
      <c r="I69">
        <v>5</v>
      </c>
      <c r="J69">
        <v>5</v>
      </c>
      <c r="K69">
        <v>4</v>
      </c>
    </row>
    <row r="70" spans="1:12" x14ac:dyDescent="0.2">
      <c r="D70" t="s">
        <v>143</v>
      </c>
      <c r="F70">
        <v>3</v>
      </c>
      <c r="G70">
        <v>3</v>
      </c>
      <c r="H70">
        <v>2</v>
      </c>
      <c r="I70">
        <v>2</v>
      </c>
      <c r="J70">
        <v>2</v>
      </c>
      <c r="K70">
        <v>4</v>
      </c>
      <c r="L70">
        <v>4</v>
      </c>
    </row>
    <row r="71" spans="1:12" x14ac:dyDescent="0.2">
      <c r="D71" t="s">
        <v>144</v>
      </c>
      <c r="F71">
        <v>4</v>
      </c>
      <c r="G71">
        <v>5</v>
      </c>
      <c r="H71">
        <v>5</v>
      </c>
      <c r="I71">
        <v>6</v>
      </c>
      <c r="J71">
        <v>5</v>
      </c>
      <c r="K71">
        <v>6</v>
      </c>
    </row>
    <row r="72" spans="1:12" x14ac:dyDescent="0.2">
      <c r="D72" t="s">
        <v>145</v>
      </c>
      <c r="F72">
        <v>4</v>
      </c>
      <c r="G72">
        <v>5</v>
      </c>
      <c r="H72">
        <v>4</v>
      </c>
      <c r="I72">
        <v>5</v>
      </c>
      <c r="J72">
        <v>5</v>
      </c>
      <c r="K72">
        <v>6</v>
      </c>
    </row>
    <row r="74" spans="1:12" x14ac:dyDescent="0.2">
      <c r="D74" s="3" t="s">
        <v>152</v>
      </c>
      <c r="F74" s="3">
        <f>SUM(F68:F73)/5</f>
        <v>4.4000000000000004</v>
      </c>
      <c r="G74" s="3">
        <f t="shared" ref="G74:K74" si="13">SUM(G68:G73)/5</f>
        <v>5.2</v>
      </c>
      <c r="H74" s="3">
        <f t="shared" si="13"/>
        <v>4.4000000000000004</v>
      </c>
      <c r="I74" s="3">
        <f t="shared" si="13"/>
        <v>5</v>
      </c>
      <c r="J74" s="3">
        <f t="shared" si="13"/>
        <v>5</v>
      </c>
      <c r="K74" s="3">
        <f t="shared" si="13"/>
        <v>5.6</v>
      </c>
    </row>
    <row r="78" spans="1:12" x14ac:dyDescent="0.2">
      <c r="D78" t="s">
        <v>92</v>
      </c>
    </row>
  </sheetData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Kennzahlen Übersicht</vt:lpstr>
      <vt:lpstr>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Friedrich Ittner</dc:creator>
  <cp:lastModifiedBy>Friedrich Ittner</cp:lastModifiedBy>
  <dcterms:created xsi:type="dcterms:W3CDTF">2025-06-11T09:38:17Z</dcterms:created>
  <dcterms:modified xsi:type="dcterms:W3CDTF">2025-06-21T13:33:13Z</dcterms:modified>
</cp:coreProperties>
</file>